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66925"/>
  <mc:AlternateContent xmlns:mc="http://schemas.openxmlformats.org/markup-compatibility/2006">
    <mc:Choice Requires="x15">
      <x15ac:absPath xmlns:x15ac="http://schemas.microsoft.com/office/spreadsheetml/2010/11/ac" url="E:\John's Consulting\Website\Website photos\"/>
    </mc:Choice>
  </mc:AlternateContent>
  <xr:revisionPtr revIDLastSave="0" documentId="8_{3C50CC11-1F4C-46B6-BBFA-72C18BA1D57C}" xr6:coauthVersionLast="45" xr6:coauthVersionMax="45" xr10:uidLastSave="{00000000-0000-0000-0000-000000000000}"/>
  <bookViews>
    <workbookView xWindow="990" yWindow="-120" windowWidth="27930" windowHeight="16440" xr2:uid="{18EF25C6-487B-4018-B6A1-5297407FA701}"/>
  </bookViews>
  <sheets>
    <sheet name="theExcelFactor.com Solar Model"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8" i="1" l="1"/>
  <c r="N17" i="1"/>
  <c r="N16" i="1"/>
  <c r="C25" i="1" l="1"/>
  <c r="L16" i="1"/>
  <c r="E29" i="1"/>
  <c r="D29" i="1" s="1"/>
  <c r="F20" i="1"/>
  <c r="F13" i="1"/>
  <c r="F14" i="1"/>
  <c r="F15" i="1"/>
  <c r="G15" i="1" s="1"/>
  <c r="F16" i="1"/>
  <c r="G16" i="1" s="1"/>
  <c r="F17" i="1"/>
  <c r="F18" i="1"/>
  <c r="G18" i="1" s="1"/>
  <c r="F19" i="1"/>
  <c r="G20" i="1"/>
  <c r="F21" i="1"/>
  <c r="G21" i="1" s="1"/>
  <c r="F22" i="1"/>
  <c r="G22" i="1" s="1"/>
  <c r="F23" i="1"/>
  <c r="G23" i="1" s="1"/>
  <c r="F24" i="1"/>
  <c r="G24" i="1" s="1"/>
  <c r="G14" i="1"/>
  <c r="G17" i="1"/>
  <c r="G19" i="1"/>
  <c r="G13" i="1"/>
  <c r="O15" i="1"/>
  <c r="N28" i="1"/>
  <c r="D25" i="1"/>
  <c r="E25" i="1"/>
  <c r="L19" i="1"/>
  <c r="M19" i="1" s="1"/>
  <c r="O19" i="1" s="1"/>
  <c r="K18" i="1" l="1"/>
  <c r="K11" i="1"/>
  <c r="F25" i="1"/>
  <c r="E27" i="1" s="1"/>
  <c r="K16" i="1" s="1"/>
  <c r="G25" i="1"/>
  <c r="J18" i="1" l="1"/>
  <c r="L18" i="1"/>
  <c r="K17" i="1"/>
  <c r="M16" i="1" l="1"/>
  <c r="O16" i="1" s="1"/>
  <c r="M17" i="1"/>
  <c r="O17" i="1" s="1"/>
  <c r="N27" i="1" l="1"/>
  <c r="N29" i="1" s="1"/>
  <c r="M20" i="1"/>
  <c r="O20" i="1" l="1"/>
  <c r="M18" i="1" l="1"/>
  <c r="O18" i="1" s="1"/>
  <c r="O21" i="1" s="1"/>
  <c r="M21" i="1" l="1"/>
  <c r="N30" i="1"/>
  <c r="N31" i="1" s="1"/>
  <c r="N32" i="1" s="1"/>
</calcChain>
</file>

<file path=xl/sharedStrings.xml><?xml version="1.0" encoding="utf-8"?>
<sst xmlns="http://schemas.openxmlformats.org/spreadsheetml/2006/main" count="49" uniqueCount="45">
  <si>
    <t>Usage</t>
  </si>
  <si>
    <t>Supply Charge</t>
  </si>
  <si>
    <t>Discount</t>
  </si>
  <si>
    <t>Net Bill</t>
  </si>
  <si>
    <t>Feed In Tariff</t>
  </si>
  <si>
    <t>kWh</t>
  </si>
  <si>
    <t>Rate</t>
  </si>
  <si>
    <t>Bill</t>
  </si>
  <si>
    <t>$/day</t>
  </si>
  <si>
    <t>Jan</t>
  </si>
  <si>
    <t>Feb</t>
  </si>
  <si>
    <t>Mar</t>
  </si>
  <si>
    <t>Apr</t>
  </si>
  <si>
    <t>May</t>
  </si>
  <si>
    <t>Jun</t>
  </si>
  <si>
    <t>Jul</t>
  </si>
  <si>
    <t>Aug</t>
  </si>
  <si>
    <t>Sep</t>
  </si>
  <si>
    <t>Oct</t>
  </si>
  <si>
    <t>Nov</t>
  </si>
  <si>
    <t>Dec</t>
  </si>
  <si>
    <t>Average</t>
  </si>
  <si>
    <t>Estimated Daily Capacity &amp; Usage</t>
  </si>
  <si>
    <t>Usage in daylight hours</t>
  </si>
  <si>
    <t>Check</t>
  </si>
  <si>
    <t>Supply Charge c/day</t>
  </si>
  <si>
    <t>Feed In Tarrif c/kWh</t>
  </si>
  <si>
    <t>Bill Cycle in days</t>
  </si>
  <si>
    <t>Usage Rate c/kWh</t>
  </si>
  <si>
    <t>Estimated Bill Cycle Usage kWh</t>
  </si>
  <si>
    <t>Diff to calc above</t>
  </si>
  <si>
    <t>Grid Supply Charge</t>
  </si>
  <si>
    <t>Usage at night (from Grid)</t>
  </si>
  <si>
    <t>Energy Company Data</t>
  </si>
  <si>
    <t>Night Usage</t>
  </si>
  <si>
    <t>Estimated Usage daylight hours (kWh)</t>
  </si>
  <si>
    <t>Estimated Excess / Deficit (kWh)</t>
  </si>
  <si>
    <t>Estimated Solar Performance (kWh)</t>
  </si>
  <si>
    <t>Estimated Daily Usage (kWh)</t>
  </si>
  <si>
    <t>Estimated % daylight hours usage</t>
  </si>
  <si>
    <t>Discount x on daily usage only</t>
  </si>
  <si>
    <t>Discount x [daily usage+Supply Charge]</t>
  </si>
  <si>
    <r>
      <t xml:space="preserve">| Note you can </t>
    </r>
    <r>
      <rPr>
        <b/>
        <u/>
        <sz val="10"/>
        <color theme="1"/>
        <rFont val="Calibri"/>
        <family val="2"/>
        <scheme val="minor"/>
      </rPr>
      <t>only enter one</t>
    </r>
    <r>
      <rPr>
        <sz val="10"/>
        <color theme="1"/>
        <rFont val="Calibri"/>
        <family val="2"/>
        <scheme val="minor"/>
      </rPr>
      <t xml:space="preserve"> discount basis and the other</t>
    </r>
  </si>
  <si>
    <t>| is then 0.  Origin Energy has 2 types of discounts.</t>
  </si>
  <si>
    <t>Bill Cycle kWh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</si>
</sst>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quot;$&quot;#,##0.00"/>
    <numFmt numFmtId="165" formatCode="&quot;$&quot;#,##0.0000"/>
    <numFmt numFmtId="166" formatCode="0.000"/>
    <numFmt numFmtId="167" formatCode="&quot;$&quot;#,##0.00000"/>
    <numFmt numFmtId="168" formatCode="_-* #,##0.0000_-;\-* #,##0.0000_-;_-* &quot;-&quot;??_-;_-@_-"/>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8"/>
      <name val="Calibri"/>
      <family val="2"/>
      <scheme val="minor"/>
    </font>
    <font>
      <sz val="16"/>
      <color theme="1"/>
      <name val="Calibri Light"/>
      <family val="2"/>
      <scheme val="major"/>
    </font>
    <font>
      <sz val="16"/>
      <color theme="0"/>
      <name val="Calibri Light"/>
      <family val="2"/>
      <scheme val="major"/>
    </font>
    <font>
      <sz val="11"/>
      <color theme="0"/>
      <name val="Calibri Light"/>
      <family val="2"/>
      <scheme val="major"/>
    </font>
    <font>
      <b/>
      <sz val="11"/>
      <name val="Calibri"/>
      <family val="2"/>
      <scheme val="minor"/>
    </font>
    <font>
      <sz val="10"/>
      <color theme="0" tint="-0.499984740745262"/>
      <name val="Calibri"/>
      <family val="2"/>
      <scheme val="minor"/>
    </font>
    <font>
      <sz val="10"/>
      <color theme="1"/>
      <name val="Calibri"/>
      <family val="2"/>
      <scheme val="minor"/>
    </font>
    <font>
      <b/>
      <u/>
      <sz val="10"/>
      <color theme="1"/>
      <name val="Calibri"/>
      <family val="2"/>
      <scheme val="minor"/>
    </font>
    <font>
      <sz val="10"/>
      <color theme="0"/>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7"/>
        <bgColor indexed="64"/>
      </patternFill>
    </fill>
    <fill>
      <patternFill patternType="solid">
        <fgColor theme="2" tint="-0.499984740745262"/>
        <bgColor indexed="64"/>
      </patternFill>
    </fill>
    <fill>
      <patternFill patternType="solid">
        <fgColor theme="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249977111117893"/>
        <bgColor indexed="64"/>
      </patternFill>
    </fill>
  </fills>
  <borders count="1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55"/>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right style="thin">
        <color theme="0" tint="-0.24994659260841701"/>
      </right>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right style="thin">
        <color theme="0" tint="-0.24994659260841701"/>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9">
    <xf numFmtId="0" fontId="0" fillId="0" borderId="0" xfId="0"/>
    <xf numFmtId="0" fontId="0" fillId="2" borderId="1" xfId="0" applyFill="1" applyBorder="1" applyProtection="1">
      <protection locked="0"/>
    </xf>
    <xf numFmtId="9" fontId="0" fillId="2" borderId="1" xfId="2" applyFont="1" applyFill="1" applyBorder="1" applyProtection="1">
      <protection locked="0"/>
    </xf>
    <xf numFmtId="0" fontId="0" fillId="2" borderId="2" xfId="0" applyFill="1" applyBorder="1" applyProtection="1">
      <protection locked="0"/>
    </xf>
    <xf numFmtId="9" fontId="0" fillId="2" borderId="2" xfId="2" applyFont="1" applyFill="1" applyBorder="1" applyProtection="1">
      <protection locked="0"/>
    </xf>
    <xf numFmtId="9" fontId="0" fillId="2" borderId="2" xfId="0" applyNumberFormat="1" applyFill="1" applyBorder="1" applyProtection="1">
      <protection locked="0"/>
    </xf>
    <xf numFmtId="0" fontId="0" fillId="0" borderId="0" xfId="0" applyProtection="1"/>
    <xf numFmtId="0" fontId="6" fillId="0" borderId="0" xfId="0" applyFont="1" applyProtection="1"/>
    <xf numFmtId="0" fontId="4" fillId="4" borderId="6" xfId="0" applyFont="1" applyFill="1" applyBorder="1" applyAlignment="1" applyProtection="1">
      <alignment wrapText="1"/>
    </xf>
    <xf numFmtId="0" fontId="4" fillId="4" borderId="7" xfId="0" applyFont="1" applyFill="1" applyBorder="1" applyAlignment="1" applyProtection="1">
      <alignment wrapText="1"/>
    </xf>
    <xf numFmtId="9" fontId="0" fillId="0" borderId="0" xfId="2" applyFont="1" applyProtection="1"/>
    <xf numFmtId="0" fontId="4" fillId="4" borderId="8" xfId="0" applyFont="1" applyFill="1" applyBorder="1" applyAlignment="1" applyProtection="1">
      <alignment wrapText="1"/>
    </xf>
    <xf numFmtId="4" fontId="0" fillId="0" borderId="2" xfId="0" applyNumberFormat="1" applyBorder="1" applyProtection="1"/>
    <xf numFmtId="0" fontId="2" fillId="4" borderId="0" xfId="0" applyFont="1" applyFill="1" applyAlignment="1" applyProtection="1">
      <alignment wrapText="1"/>
    </xf>
    <xf numFmtId="0" fontId="8" fillId="4" borderId="9" xfId="0" applyFont="1" applyFill="1" applyBorder="1" applyAlignment="1" applyProtection="1">
      <alignment vertical="top" wrapText="1"/>
    </xf>
    <xf numFmtId="0" fontId="8" fillId="4" borderId="10" xfId="0" applyFont="1" applyFill="1" applyBorder="1" applyAlignment="1" applyProtection="1">
      <alignment vertical="top" wrapText="1"/>
    </xf>
    <xf numFmtId="0" fontId="8" fillId="4" borderId="0" xfId="0" applyFont="1" applyFill="1" applyProtection="1"/>
    <xf numFmtId="0" fontId="0" fillId="0" borderId="1" xfId="0" applyBorder="1" applyProtection="1"/>
    <xf numFmtId="0" fontId="6" fillId="0" borderId="0" xfId="0" applyFont="1" applyFill="1" applyProtection="1"/>
    <xf numFmtId="0" fontId="0" fillId="0" borderId="0" xfId="0" applyFill="1" applyProtection="1"/>
    <xf numFmtId="0" fontId="7" fillId="4" borderId="0" xfId="0" applyFont="1" applyFill="1" applyAlignment="1" applyProtection="1">
      <alignment vertical="top" wrapText="1"/>
    </xf>
    <xf numFmtId="0" fontId="4" fillId="5" borderId="1" xfId="0" applyFont="1" applyFill="1" applyBorder="1" applyProtection="1"/>
    <xf numFmtId="0" fontId="2" fillId="5" borderId="1" xfId="0" applyFont="1" applyFill="1" applyBorder="1" applyProtection="1"/>
    <xf numFmtId="167" fontId="0" fillId="0" borderId="1" xfId="0" applyNumberFormat="1" applyBorder="1" applyProtection="1"/>
    <xf numFmtId="165" fontId="0" fillId="0" borderId="1" xfId="0" applyNumberFormat="1" applyBorder="1" applyProtection="1"/>
    <xf numFmtId="164" fontId="0" fillId="0" borderId="1" xfId="0" applyNumberFormat="1" applyBorder="1" applyProtection="1"/>
    <xf numFmtId="0" fontId="0" fillId="6" borderId="1" xfId="0" applyFill="1" applyBorder="1" applyProtection="1"/>
    <xf numFmtId="166" fontId="0" fillId="6" borderId="1" xfId="0" applyNumberFormat="1" applyFill="1" applyBorder="1" applyProtection="1"/>
    <xf numFmtId="0" fontId="0" fillId="8" borderId="0" xfId="0" applyFill="1" applyBorder="1" applyProtection="1"/>
    <xf numFmtId="0" fontId="0" fillId="8" borderId="0" xfId="0" applyFill="1" applyProtection="1"/>
    <xf numFmtId="0" fontId="0" fillId="7" borderId="1" xfId="0" applyFill="1" applyBorder="1" applyProtection="1"/>
    <xf numFmtId="165" fontId="0" fillId="7" borderId="1" xfId="0" applyNumberFormat="1" applyFill="1" applyBorder="1" applyProtection="1"/>
    <xf numFmtId="164" fontId="0" fillId="7" borderId="1" xfId="0" applyNumberFormat="1" applyFill="1" applyBorder="1" applyProtection="1"/>
    <xf numFmtId="0" fontId="0" fillId="3" borderId="1" xfId="0" applyFill="1" applyBorder="1" applyProtection="1"/>
    <xf numFmtId="0" fontId="2" fillId="4" borderId="1" xfId="0" applyFont="1" applyFill="1" applyBorder="1" applyProtection="1"/>
    <xf numFmtId="9" fontId="9" fillId="6" borderId="1" xfId="2" applyFont="1" applyFill="1" applyBorder="1" applyProtection="1"/>
    <xf numFmtId="166" fontId="9" fillId="6" borderId="1" xfId="0" applyNumberFormat="1" applyFont="1" applyFill="1" applyBorder="1" applyProtection="1"/>
    <xf numFmtId="0" fontId="10" fillId="7" borderId="4" xfId="0" applyFont="1" applyFill="1" applyBorder="1" applyProtection="1"/>
    <xf numFmtId="0" fontId="10" fillId="0" borderId="0" xfId="0" applyFont="1" applyProtection="1"/>
    <xf numFmtId="0" fontId="10" fillId="0" borderId="3" xfId="0" applyFont="1" applyBorder="1" applyProtection="1"/>
    <xf numFmtId="0" fontId="10" fillId="0" borderId="5" xfId="0" applyFont="1" applyBorder="1" applyProtection="1"/>
    <xf numFmtId="164" fontId="10" fillId="0" borderId="4" xfId="0" applyNumberFormat="1" applyFont="1" applyBorder="1" applyProtection="1"/>
    <xf numFmtId="0" fontId="3" fillId="0" borderId="0" xfId="0" applyFont="1" applyAlignment="1" applyProtection="1">
      <alignment horizontal="right" vertical="top"/>
    </xf>
    <xf numFmtId="166" fontId="2" fillId="5" borderId="1" xfId="0" applyNumberFormat="1" applyFont="1" applyFill="1" applyBorder="1" applyProtection="1"/>
    <xf numFmtId="168" fontId="0" fillId="0" borderId="1" xfId="1" applyNumberFormat="1" applyFont="1" applyFill="1" applyBorder="1" applyProtection="1"/>
    <xf numFmtId="0" fontId="10" fillId="7" borderId="3" xfId="0" applyFont="1" applyFill="1" applyBorder="1" applyProtection="1"/>
    <xf numFmtId="0" fontId="10" fillId="7" borderId="5" xfId="0" applyFont="1" applyFill="1" applyBorder="1" applyProtection="1"/>
    <xf numFmtId="164" fontId="10" fillId="7" borderId="4" xfId="0" applyNumberFormat="1" applyFont="1" applyFill="1" applyBorder="1" applyProtection="1"/>
    <xf numFmtId="0" fontId="11" fillId="0" borderId="0" xfId="0" quotePrefix="1" applyFont="1" applyProtection="1"/>
    <xf numFmtId="166" fontId="0" fillId="0" borderId="1" xfId="0" applyNumberFormat="1" applyFill="1" applyBorder="1" applyProtection="1"/>
    <xf numFmtId="167" fontId="0" fillId="0" borderId="1" xfId="0" applyNumberFormat="1" applyFill="1" applyBorder="1" applyProtection="1"/>
    <xf numFmtId="0" fontId="3" fillId="0" borderId="0" xfId="0" applyFont="1" applyAlignment="1" applyProtection="1">
      <alignment horizontal="right"/>
    </xf>
    <xf numFmtId="43" fontId="2" fillId="5" borderId="1" xfId="1" applyFont="1" applyFill="1" applyBorder="1" applyProtection="1"/>
    <xf numFmtId="43" fontId="0" fillId="6" borderId="1" xfId="1" applyFont="1" applyFill="1" applyBorder="1" applyProtection="1"/>
    <xf numFmtId="43" fontId="0" fillId="0" borderId="1" xfId="1" applyFont="1" applyFill="1" applyBorder="1" applyProtection="1"/>
    <xf numFmtId="43" fontId="0" fillId="8" borderId="0" xfId="1" applyFont="1" applyFill="1" applyBorder="1" applyProtection="1"/>
    <xf numFmtId="43" fontId="0" fillId="8" borderId="0" xfId="1" applyFont="1" applyFill="1" applyProtection="1"/>
    <xf numFmtId="0" fontId="4" fillId="4" borderId="9" xfId="0" applyFont="1" applyFill="1" applyBorder="1" applyAlignment="1" applyProtection="1">
      <alignment vertical="top" wrapText="1"/>
    </xf>
    <xf numFmtId="0" fontId="13" fillId="4" borderId="10" xfId="0" applyFont="1" applyFill="1" applyBorder="1" applyAlignment="1" applyProtection="1">
      <alignment vertical="top" wrapText="1"/>
    </xf>
  </cellXfs>
  <cellStyles count="3">
    <cellStyle name="Comma" xfId="1" builtinId="3"/>
    <cellStyle name="Normal" xfId="0" builtinId="0"/>
    <cellStyle name="Percent" xfId="2" builtinId="5"/>
  </cellStyles>
  <dxfs count="3">
    <dxf>
      <fill>
        <patternFill>
          <bgColor rgb="FF92D050"/>
        </patternFill>
      </fill>
    </dxf>
    <dxf>
      <font>
        <b/>
        <i val="0"/>
        <color theme="0"/>
      </font>
      <fill>
        <patternFill>
          <bgColor rgb="FFFF0000"/>
        </patternFill>
      </fill>
    </dxf>
    <dxf>
      <fill>
        <patternFill>
          <bgColor rgb="FF92D050"/>
        </patternFill>
      </fill>
    </dxf>
  </dxfs>
  <tableStyles count="0" defaultTableStyle="TableStyleMedium2" defaultPivotStyle="PivotStyleLight16"/>
  <colors>
    <mruColors>
      <color rgb="FF99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504824</xdr:colOff>
      <xdr:row>25</xdr:row>
      <xdr:rowOff>57153</xdr:rowOff>
    </xdr:from>
    <xdr:to>
      <xdr:col>2</xdr:col>
      <xdr:colOff>876300</xdr:colOff>
      <xdr:row>29</xdr:row>
      <xdr:rowOff>19050</xdr:rowOff>
    </xdr:to>
    <xdr:sp macro="" textlink="">
      <xdr:nvSpPr>
        <xdr:cNvPr id="76" name="Arrow: Bent-Up 75">
          <a:extLst>
            <a:ext uri="{FF2B5EF4-FFF2-40B4-BE49-F238E27FC236}">
              <a16:creationId xmlns:a16="http://schemas.microsoft.com/office/drawing/2014/main" id="{DB40B27F-F394-49CF-B369-47A79C1651AC}"/>
            </a:ext>
          </a:extLst>
        </xdr:cNvPr>
        <xdr:cNvSpPr/>
      </xdr:nvSpPr>
      <xdr:spPr>
        <a:xfrm rot="5400000">
          <a:off x="976313" y="3843339"/>
          <a:ext cx="933447" cy="371476"/>
        </a:xfrm>
        <a:prstGeom prst="bentUpArrow">
          <a:avLst/>
        </a:prstGeom>
        <a:solidFill>
          <a:schemeClr val="accent1">
            <a:alpha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5</xdr:col>
      <xdr:colOff>381000</xdr:colOff>
      <xdr:row>25</xdr:row>
      <xdr:rowOff>38101</xdr:rowOff>
    </xdr:from>
    <xdr:to>
      <xdr:col>5</xdr:col>
      <xdr:colOff>762000</xdr:colOff>
      <xdr:row>29</xdr:row>
      <xdr:rowOff>19430</xdr:rowOff>
    </xdr:to>
    <xdr:sp macro="" textlink="">
      <xdr:nvSpPr>
        <xdr:cNvPr id="83" name="Arrow: Bent-Up 82">
          <a:extLst>
            <a:ext uri="{FF2B5EF4-FFF2-40B4-BE49-F238E27FC236}">
              <a16:creationId xmlns:a16="http://schemas.microsoft.com/office/drawing/2014/main" id="{188CF68F-5900-4D7C-A584-DC3D27A0F41A}"/>
            </a:ext>
          </a:extLst>
        </xdr:cNvPr>
        <xdr:cNvSpPr/>
      </xdr:nvSpPr>
      <xdr:spPr>
        <a:xfrm rot="5400000" flipV="1">
          <a:off x="3685985" y="3829241"/>
          <a:ext cx="952879" cy="381000"/>
        </a:xfrm>
        <a:prstGeom prst="bentUpArrow">
          <a:avLst/>
        </a:prstGeom>
        <a:solidFill>
          <a:schemeClr val="accent1">
            <a:alpha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3</xdr:col>
      <xdr:colOff>104774</xdr:colOff>
      <xdr:row>25</xdr:row>
      <xdr:rowOff>47628</xdr:rowOff>
    </xdr:from>
    <xdr:to>
      <xdr:col>3</xdr:col>
      <xdr:colOff>971549</xdr:colOff>
      <xdr:row>27</xdr:row>
      <xdr:rowOff>57153</xdr:rowOff>
    </xdr:to>
    <xdr:sp macro="" textlink="">
      <xdr:nvSpPr>
        <xdr:cNvPr id="85" name="Arrow: Bent-Up 84">
          <a:extLst>
            <a:ext uri="{FF2B5EF4-FFF2-40B4-BE49-F238E27FC236}">
              <a16:creationId xmlns:a16="http://schemas.microsoft.com/office/drawing/2014/main" id="{49896DE8-C69D-42EA-83B5-EC3FE7FC3830}"/>
            </a:ext>
          </a:extLst>
        </xdr:cNvPr>
        <xdr:cNvSpPr/>
      </xdr:nvSpPr>
      <xdr:spPr>
        <a:xfrm rot="5400000">
          <a:off x="2057399" y="4800603"/>
          <a:ext cx="390525" cy="866775"/>
        </a:xfrm>
        <a:prstGeom prst="bentUpArrow">
          <a:avLst>
            <a:gd name="adj1" fmla="val 25000"/>
            <a:gd name="adj2" fmla="val 22115"/>
            <a:gd name="adj3" fmla="val 25000"/>
          </a:avLst>
        </a:prstGeom>
        <a:solidFill>
          <a:schemeClr val="accent1">
            <a:alpha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xdr:col>
      <xdr:colOff>323848</xdr:colOff>
      <xdr:row>25</xdr:row>
      <xdr:rowOff>390525</xdr:rowOff>
    </xdr:from>
    <xdr:to>
      <xdr:col>5</xdr:col>
      <xdr:colOff>666749</xdr:colOff>
      <xdr:row>27</xdr:row>
      <xdr:rowOff>0</xdr:rowOff>
    </xdr:to>
    <xdr:sp macro="" textlink="">
      <xdr:nvSpPr>
        <xdr:cNvPr id="86" name="Arrow: Right 85">
          <a:extLst>
            <a:ext uri="{FF2B5EF4-FFF2-40B4-BE49-F238E27FC236}">
              <a16:creationId xmlns:a16="http://schemas.microsoft.com/office/drawing/2014/main" id="{A9FF06A3-1FF1-4B2E-8695-DAFCE1B82D0E}"/>
            </a:ext>
          </a:extLst>
        </xdr:cNvPr>
        <xdr:cNvSpPr/>
      </xdr:nvSpPr>
      <xdr:spPr>
        <a:xfrm rot="10800000">
          <a:off x="3914773" y="3895725"/>
          <a:ext cx="342901" cy="200025"/>
        </a:xfrm>
        <a:prstGeom prst="rightArrow">
          <a:avLst/>
        </a:prstGeom>
        <a:solidFill>
          <a:schemeClr val="accent1">
            <a:alpha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AU" sz="1100">
            <a:solidFill>
              <a:schemeClr val="lt1"/>
            </a:solidFill>
            <a:latin typeface="+mn-lt"/>
            <a:ea typeface="+mn-ea"/>
            <a:cs typeface="+mn-cs"/>
          </a:endParaRPr>
        </a:p>
      </xdr:txBody>
    </xdr:sp>
    <xdr:clientData/>
  </xdr:twoCellAnchor>
  <xdr:twoCellAnchor>
    <xdr:from>
      <xdr:col>11</xdr:col>
      <xdr:colOff>276225</xdr:colOff>
      <xdr:row>8</xdr:row>
      <xdr:rowOff>152401</xdr:rowOff>
    </xdr:from>
    <xdr:to>
      <xdr:col>14</xdr:col>
      <xdr:colOff>1933575</xdr:colOff>
      <xdr:row>12</xdr:row>
      <xdr:rowOff>133350</xdr:rowOff>
    </xdr:to>
    <xdr:sp macro="" textlink="">
      <xdr:nvSpPr>
        <xdr:cNvPr id="87" name="TextBox 86">
          <a:extLst>
            <a:ext uri="{FF2B5EF4-FFF2-40B4-BE49-F238E27FC236}">
              <a16:creationId xmlns:a16="http://schemas.microsoft.com/office/drawing/2014/main" id="{B603F541-AC8E-4764-B18F-14EA572F7CCA}"/>
            </a:ext>
          </a:extLst>
        </xdr:cNvPr>
        <xdr:cNvSpPr txBox="1"/>
      </xdr:nvSpPr>
      <xdr:spPr>
        <a:xfrm>
          <a:off x="9410700" y="1295401"/>
          <a:ext cx="4171950" cy="1200149"/>
        </a:xfrm>
        <a:prstGeom prst="rect">
          <a:avLst/>
        </a:prstGeom>
        <a:solidFill>
          <a:schemeClr val="accent1">
            <a:lumMod val="20000"/>
            <a:lumOff val="80000"/>
          </a:schemeClr>
        </a:solidFill>
        <a:ln w="9525" cmpd="sng">
          <a:solidFill>
            <a:schemeClr val="accent1">
              <a:lumMod val="60000"/>
              <a:lumOff val="4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solidFill>
                <a:schemeClr val="accent2"/>
              </a:solidFill>
              <a:latin typeface="+mj-lt"/>
              <a:cs typeface="Arial" panose="020B0604020202020204" pitchFamily="34" charset="0"/>
            </a:rPr>
            <a:t>If</a:t>
          </a:r>
          <a:r>
            <a:rPr lang="en-AU" sz="1000" b="1" baseline="0">
              <a:solidFill>
                <a:schemeClr val="accent2"/>
              </a:solidFill>
              <a:latin typeface="+mj-lt"/>
              <a:cs typeface="Arial" panose="020B0604020202020204" pitchFamily="34" charset="0"/>
            </a:rPr>
            <a:t> you find this model useful please like my posts!</a:t>
          </a:r>
        </a:p>
        <a:p>
          <a:endParaRPr lang="en-AU" sz="1000" b="1">
            <a:solidFill>
              <a:schemeClr val="tx1">
                <a:lumMod val="50000"/>
                <a:lumOff val="50000"/>
              </a:schemeClr>
            </a:solidFill>
            <a:latin typeface="+mj-lt"/>
            <a:cs typeface="Arial" panose="020B0604020202020204" pitchFamily="34" charset="0"/>
          </a:endParaRPr>
        </a:p>
        <a:p>
          <a:r>
            <a:rPr lang="en-AU" sz="1000" b="1">
              <a:solidFill>
                <a:schemeClr val="tx1">
                  <a:lumMod val="50000"/>
                  <a:lumOff val="50000"/>
                </a:schemeClr>
              </a:solidFill>
              <a:latin typeface="+mj-lt"/>
              <a:cs typeface="Arial" panose="020B0604020202020204" pitchFamily="34" charset="0"/>
            </a:rPr>
            <a:t>DISCLAIMER: </a:t>
          </a:r>
          <a:r>
            <a:rPr lang="en-AU" sz="1000" b="0">
              <a:solidFill>
                <a:schemeClr val="tx1">
                  <a:lumMod val="50000"/>
                  <a:lumOff val="50000"/>
                </a:schemeClr>
              </a:solidFill>
              <a:latin typeface="+mj-lt"/>
              <a:cs typeface="Arial" panose="020B0604020202020204" pitchFamily="34" charset="0"/>
            </a:rPr>
            <a:t>This spreadsheet</a:t>
          </a:r>
          <a:r>
            <a:rPr lang="en-AU" sz="1000" b="0" baseline="0">
              <a:solidFill>
                <a:schemeClr val="tx1">
                  <a:lumMod val="50000"/>
                  <a:lumOff val="50000"/>
                </a:schemeClr>
              </a:solidFill>
              <a:latin typeface="+mj-lt"/>
              <a:cs typeface="Arial" panose="020B0604020202020204" pitchFamily="34" charset="0"/>
            </a:rPr>
            <a:t> is provided free of charge as a demonstration spreadsheet for non business household use by theExcelFactor.com.   It is provided without waranty as to accuracy or fitness for purpose for the user's situation and</a:t>
          </a:r>
          <a:r>
            <a:rPr lang="en-AU" sz="1000" b="0" u="sng" baseline="0">
              <a:solidFill>
                <a:schemeClr val="tx1">
                  <a:lumMod val="50000"/>
                  <a:lumOff val="50000"/>
                </a:schemeClr>
              </a:solidFill>
              <a:latin typeface="+mj-lt"/>
              <a:cs typeface="Arial" panose="020B0604020202020204" pitchFamily="34" charset="0"/>
            </a:rPr>
            <a:t> </a:t>
          </a:r>
          <a:r>
            <a:rPr lang="en-AU" sz="1000" b="1" u="none" baseline="0">
              <a:solidFill>
                <a:schemeClr val="tx1">
                  <a:lumMod val="50000"/>
                  <a:lumOff val="50000"/>
                </a:schemeClr>
              </a:solidFill>
              <a:latin typeface="+mj-lt"/>
              <a:cs typeface="Arial" panose="020B0604020202020204" pitchFamily="34" charset="0"/>
            </a:rPr>
            <a:t>not to be relied upon and downloaded and used soley at your own risk. </a:t>
          </a:r>
          <a:endParaRPr lang="en-AU" sz="1000" b="1" u="none">
            <a:solidFill>
              <a:schemeClr val="tx1">
                <a:lumMod val="50000"/>
                <a:lumOff val="50000"/>
              </a:schemeClr>
            </a:solidFill>
            <a:latin typeface="+mj-lt"/>
            <a:cs typeface="Arial" panose="020B0604020202020204" pitchFamily="34" charset="0"/>
          </a:endParaRPr>
        </a:p>
      </xdr:txBody>
    </xdr:sp>
    <xdr:clientData/>
  </xdr:twoCellAnchor>
  <xdr:twoCellAnchor editAs="oneCell">
    <xdr:from>
      <xdr:col>1</xdr:col>
      <xdr:colOff>57150</xdr:colOff>
      <xdr:row>0</xdr:row>
      <xdr:rowOff>0</xdr:rowOff>
    </xdr:from>
    <xdr:to>
      <xdr:col>3</xdr:col>
      <xdr:colOff>419100</xdr:colOff>
      <xdr:row>7</xdr:row>
      <xdr:rowOff>14288</xdr:rowOff>
    </xdr:to>
    <xdr:pic>
      <xdr:nvPicPr>
        <xdr:cNvPr id="95" name="Picture 94">
          <a:extLst>
            <a:ext uri="{FF2B5EF4-FFF2-40B4-BE49-F238E27FC236}">
              <a16:creationId xmlns:a16="http://schemas.microsoft.com/office/drawing/2014/main" id="{3E22E15E-D9CB-4E31-97DC-086D060E4B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0"/>
          <a:ext cx="1933575" cy="966788"/>
        </a:xfrm>
        <a:prstGeom prst="rect">
          <a:avLst/>
        </a:prstGeom>
      </xdr:spPr>
    </xdr:pic>
    <xdr:clientData/>
  </xdr:twoCellAnchor>
  <xdr:oneCellAnchor>
    <xdr:from>
      <xdr:col>0</xdr:col>
      <xdr:colOff>76200</xdr:colOff>
      <xdr:row>7</xdr:row>
      <xdr:rowOff>2</xdr:rowOff>
    </xdr:from>
    <xdr:ext cx="3200399" cy="468013"/>
    <xdr:sp macro="" textlink="">
      <xdr:nvSpPr>
        <xdr:cNvPr id="97" name="Rectangle 96">
          <a:extLst>
            <a:ext uri="{FF2B5EF4-FFF2-40B4-BE49-F238E27FC236}">
              <a16:creationId xmlns:a16="http://schemas.microsoft.com/office/drawing/2014/main" id="{FAE327ED-DF2E-438B-94B8-8AF690A5CEA3}"/>
            </a:ext>
          </a:extLst>
        </xdr:cNvPr>
        <xdr:cNvSpPr/>
      </xdr:nvSpPr>
      <xdr:spPr>
        <a:xfrm>
          <a:off x="76200" y="952502"/>
          <a:ext cx="3200399" cy="468013"/>
        </a:xfrm>
        <a:prstGeom prst="rect">
          <a:avLst/>
        </a:prstGeom>
        <a:noFill/>
      </xdr:spPr>
      <xdr:txBody>
        <a:bodyPr wrap="square" lIns="91440" tIns="45720" rIns="91440" bIns="45720">
          <a:spAutoFit/>
        </a:bodyPr>
        <a:lstStyle/>
        <a:p>
          <a:pPr algn="ctr"/>
          <a:r>
            <a:rPr lang="en-US" sz="2400" b="1" cap="none" spc="0">
              <a:ln w="22225">
                <a:solidFill>
                  <a:schemeClr val="accent2"/>
                </a:solidFill>
                <a:prstDash val="solid"/>
              </a:ln>
              <a:solidFill>
                <a:schemeClr val="accent2">
                  <a:lumMod val="40000"/>
                  <a:lumOff val="60000"/>
                </a:schemeClr>
              </a:solidFill>
              <a:effectLst/>
            </a:rPr>
            <a:t>Household</a:t>
          </a:r>
          <a:r>
            <a:rPr lang="en-US" sz="2400" b="1" cap="none" spc="0" baseline="0">
              <a:ln w="22225">
                <a:solidFill>
                  <a:schemeClr val="accent2"/>
                </a:solidFill>
                <a:prstDash val="solid"/>
              </a:ln>
              <a:solidFill>
                <a:schemeClr val="accent2">
                  <a:lumMod val="40000"/>
                  <a:lumOff val="60000"/>
                </a:schemeClr>
              </a:solidFill>
              <a:effectLst/>
            </a:rPr>
            <a:t> Solar Model</a:t>
          </a:r>
          <a:endParaRPr lang="en-US" sz="2400" b="1" cap="none" spc="0">
            <a:ln w="22225">
              <a:solidFill>
                <a:schemeClr val="accent2"/>
              </a:solidFill>
              <a:prstDash val="solid"/>
            </a:ln>
            <a:solidFill>
              <a:schemeClr val="accent2">
                <a:lumMod val="40000"/>
                <a:lumOff val="60000"/>
              </a:schemeClr>
            </a:solidFill>
            <a:effectLst/>
          </a:endParaRPr>
        </a:p>
      </xdr:txBody>
    </xdr:sp>
    <xdr:clientData/>
  </xdr:oneCellAnchor>
  <xdr:twoCellAnchor>
    <xdr:from>
      <xdr:col>1</xdr:col>
      <xdr:colOff>0</xdr:colOff>
      <xdr:row>31</xdr:row>
      <xdr:rowOff>190499</xdr:rowOff>
    </xdr:from>
    <xdr:to>
      <xdr:col>7</xdr:col>
      <xdr:colOff>66675</xdr:colOff>
      <xdr:row>41</xdr:row>
      <xdr:rowOff>9525</xdr:rowOff>
    </xdr:to>
    <xdr:sp macro="" textlink="">
      <xdr:nvSpPr>
        <xdr:cNvPr id="98" name="TextBox 97">
          <a:extLst>
            <a:ext uri="{FF2B5EF4-FFF2-40B4-BE49-F238E27FC236}">
              <a16:creationId xmlns:a16="http://schemas.microsoft.com/office/drawing/2014/main" id="{4CD5F00D-3C9C-4D5C-A3CD-94D8B7E072BD}"/>
            </a:ext>
          </a:extLst>
        </xdr:cNvPr>
        <xdr:cNvSpPr txBox="1"/>
      </xdr:nvSpPr>
      <xdr:spPr>
        <a:xfrm>
          <a:off x="142875" y="6324599"/>
          <a:ext cx="5324475" cy="1724026"/>
        </a:xfrm>
        <a:prstGeom prst="rect">
          <a:avLst/>
        </a:prstGeom>
        <a:solidFill>
          <a:schemeClr val="accent6">
            <a:lumMod val="20000"/>
            <a:lumOff val="80000"/>
          </a:schemeClr>
        </a:solidFill>
        <a:ln w="9525" cmpd="sng">
          <a:solidFill>
            <a:schemeClr val="accent6">
              <a:lumMod val="60000"/>
              <a:lumOff val="4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 typeface="Arial" panose="020B0604020202020204" pitchFamily="34" charset="0"/>
            <a:buNone/>
          </a:pPr>
          <a:r>
            <a:rPr lang="en-AU" sz="1100" b="1">
              <a:solidFill>
                <a:schemeClr val="tx1">
                  <a:lumMod val="50000"/>
                  <a:lumOff val="50000"/>
                </a:schemeClr>
              </a:solidFill>
              <a:latin typeface="+mj-lt"/>
              <a:cs typeface="Arial" panose="020B0604020202020204" pitchFamily="34" charset="0"/>
            </a:rPr>
            <a:t>Comments:</a:t>
          </a:r>
        </a:p>
        <a:p>
          <a:pPr marL="171450" indent="-171450">
            <a:buFont typeface="Arial" panose="020B0604020202020204" pitchFamily="34" charset="0"/>
            <a:buChar char="•"/>
          </a:pPr>
          <a:r>
            <a:rPr lang="en-AU" sz="1100" b="0">
              <a:solidFill>
                <a:schemeClr val="tx1">
                  <a:lumMod val="50000"/>
                  <a:lumOff val="50000"/>
                </a:schemeClr>
              </a:solidFill>
              <a:latin typeface="+mj-lt"/>
              <a:cs typeface="Arial" panose="020B0604020202020204" pitchFamily="34" charset="0"/>
            </a:rPr>
            <a:t>Estimating</a:t>
          </a:r>
          <a:r>
            <a:rPr lang="en-AU" sz="1100" b="0" baseline="0">
              <a:solidFill>
                <a:schemeClr val="tx1">
                  <a:lumMod val="50000"/>
                  <a:lumOff val="50000"/>
                </a:schemeClr>
              </a:solidFill>
              <a:latin typeface="+mj-lt"/>
              <a:cs typeface="Arial" panose="020B0604020202020204" pitchFamily="34" charset="0"/>
            </a:rPr>
            <a:t> Solar Performance is a bit tricky.  For me, this info came from Origin Energy but to estimate yourself start with your sunny day yield from your bill or app and then make assumptions on the percentage of rainy or cloudy days by month taking into account seasons so in a summer month say it's if 10% rainy so say your sunny day yield is 30 kWh x 90% sunny = 27 kWh average </a:t>
          </a:r>
        </a:p>
        <a:p>
          <a:pPr marL="171450" indent="-171450">
            <a:buFont typeface="Arial" panose="020B0604020202020204" pitchFamily="34" charset="0"/>
            <a:buChar char="•"/>
          </a:pPr>
          <a:r>
            <a:rPr lang="en-AU" sz="1100" b="0" baseline="0">
              <a:solidFill>
                <a:schemeClr val="tx1">
                  <a:lumMod val="50000"/>
                  <a:lumOff val="50000"/>
                </a:schemeClr>
              </a:solidFill>
              <a:latin typeface="+mj-lt"/>
              <a:cs typeface="Arial" panose="020B0604020202020204" pitchFamily="34" charset="0"/>
            </a:rPr>
            <a:t>Estimated Daily Usage again is from your bills </a:t>
          </a:r>
        </a:p>
        <a:p>
          <a:pPr marL="171450" indent="-171450">
            <a:buFont typeface="Arial" panose="020B0604020202020204" pitchFamily="34" charset="0"/>
            <a:buChar char="•"/>
          </a:pPr>
          <a:r>
            <a:rPr lang="en-AU" sz="1100" b="0" baseline="0">
              <a:solidFill>
                <a:schemeClr val="tx1">
                  <a:lumMod val="50000"/>
                  <a:lumOff val="50000"/>
                </a:schemeClr>
              </a:solidFill>
              <a:latin typeface="+mj-lt"/>
              <a:cs typeface="Arial" panose="020B0604020202020204" pitchFamily="34" charset="0"/>
            </a:rPr>
            <a:t>Estimated % daylight hours is also a guess but think about timing of pool filters, cooking, hot water, house cooling and heating and make an educated guess</a:t>
          </a:r>
          <a:endParaRPr lang="en-AU" sz="1100" b="0" u="none">
            <a:solidFill>
              <a:schemeClr val="tx1">
                <a:lumMod val="50000"/>
                <a:lumOff val="50000"/>
              </a:schemeClr>
            </a:solidFill>
            <a:latin typeface="+mj-lt"/>
            <a:cs typeface="Arial" panose="020B0604020202020204" pitchFamily="34" charset="0"/>
          </a:endParaRPr>
        </a:p>
      </xdr:txBody>
    </xdr:sp>
    <xdr:clientData/>
  </xdr:twoCellAnchor>
  <xdr:twoCellAnchor>
    <xdr:from>
      <xdr:col>4</xdr:col>
      <xdr:colOff>581025</xdr:colOff>
      <xdr:row>7</xdr:row>
      <xdr:rowOff>104775</xdr:rowOff>
    </xdr:from>
    <xdr:to>
      <xdr:col>7</xdr:col>
      <xdr:colOff>57150</xdr:colOff>
      <xdr:row>8</xdr:row>
      <xdr:rowOff>171450</xdr:rowOff>
    </xdr:to>
    <xdr:sp macro="" textlink="">
      <xdr:nvSpPr>
        <xdr:cNvPr id="99" name="TextBox 98">
          <a:extLst>
            <a:ext uri="{FF2B5EF4-FFF2-40B4-BE49-F238E27FC236}">
              <a16:creationId xmlns:a16="http://schemas.microsoft.com/office/drawing/2014/main" id="{9B234F41-79BF-4DD7-994A-EBDFF925881F}"/>
            </a:ext>
          </a:extLst>
        </xdr:cNvPr>
        <xdr:cNvSpPr txBox="1"/>
      </xdr:nvSpPr>
      <xdr:spPr>
        <a:xfrm>
          <a:off x="3314700" y="1057275"/>
          <a:ext cx="2143125" cy="257175"/>
        </a:xfrm>
        <a:prstGeom prst="rect">
          <a:avLst/>
        </a:prstGeom>
        <a:solidFill>
          <a:schemeClr val="accent6">
            <a:lumMod val="20000"/>
            <a:lumOff val="80000"/>
          </a:schemeClr>
        </a:solidFill>
        <a:ln w="9525" cmpd="sng">
          <a:solidFill>
            <a:schemeClr val="accent6">
              <a:lumMod val="60000"/>
              <a:lumOff val="4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buFont typeface="Arial" panose="020B0604020202020204" pitchFamily="34" charset="0"/>
            <a:buNone/>
          </a:pPr>
          <a:r>
            <a:rPr lang="en-AU" sz="1000" b="1">
              <a:solidFill>
                <a:schemeClr val="tx1">
                  <a:lumMod val="50000"/>
                  <a:lumOff val="50000"/>
                </a:schemeClr>
              </a:solidFill>
              <a:latin typeface="+mj-lt"/>
              <a:cs typeface="Arial" panose="020B0604020202020204" pitchFamily="34" charset="0"/>
            </a:rPr>
            <a:t>Enter into light green shaded cells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4DAE6-DBED-4109-A5BE-3ABD8D6E331F}">
  <sheetPr codeName="Sheet1">
    <tabColor theme="9" tint="-0.249977111117893"/>
    <pageSetUpPr fitToPage="1"/>
  </sheetPr>
  <dimension ref="B1:Q32"/>
  <sheetViews>
    <sheetView showGridLines="0" tabSelected="1" workbookViewId="0">
      <selection activeCell="J24" sqref="J24"/>
    </sheetView>
  </sheetViews>
  <sheetFormatPr defaultRowHeight="15" x14ac:dyDescent="0.25"/>
  <cols>
    <col min="1" max="1" width="2.140625" style="6" customWidth="1"/>
    <col min="2" max="2" width="9.140625" style="6" customWidth="1"/>
    <col min="3" max="3" width="14.42578125" style="6" customWidth="1"/>
    <col min="4" max="4" width="18.140625" style="6" customWidth="1"/>
    <col min="5" max="5" width="14" style="6" customWidth="1"/>
    <col min="6" max="6" width="13.85546875" style="6" customWidth="1"/>
    <col min="7" max="7" width="12.140625" style="6" customWidth="1"/>
    <col min="8" max="8" width="2.42578125" style="6" customWidth="1"/>
    <col min="9" max="9" width="2.28515625" style="6" customWidth="1"/>
    <col min="10" max="10" width="39.28515625" style="6" customWidth="1"/>
    <col min="11" max="11" width="9.140625" style="6"/>
    <col min="12" max="12" width="9.140625" style="6" customWidth="1"/>
    <col min="13" max="13" width="14.5703125" style="6" customWidth="1"/>
    <col min="14" max="14" width="14" style="6" customWidth="1"/>
    <col min="15" max="15" width="29.28515625" style="6" customWidth="1"/>
    <col min="16" max="16" width="14.140625" style="6" customWidth="1"/>
    <col min="17" max="17" width="13.42578125" style="6" customWidth="1"/>
    <col min="18" max="18" width="14.28515625" style="6" customWidth="1"/>
    <col min="19" max="16384" width="9.140625" style="6"/>
  </cols>
  <sheetData>
    <row r="1" spans="2:17" ht="3" customHeight="1" x14ac:dyDescent="0.25"/>
    <row r="2" spans="2:17" ht="3" customHeight="1" x14ac:dyDescent="0.25"/>
    <row r="3" spans="2:17" ht="3" customHeight="1" x14ac:dyDescent="0.25"/>
    <row r="4" spans="2:17" ht="21" x14ac:dyDescent="0.35">
      <c r="J4" s="7" t="s">
        <v>33</v>
      </c>
    </row>
    <row r="5" spans="2:17" x14ac:dyDescent="0.25">
      <c r="J5" s="8" t="s">
        <v>28</v>
      </c>
      <c r="K5" s="3">
        <v>30.536000000000001</v>
      </c>
    </row>
    <row r="6" spans="2:17" x14ac:dyDescent="0.25">
      <c r="J6" s="9" t="s">
        <v>40</v>
      </c>
      <c r="K6" s="4">
        <v>0</v>
      </c>
      <c r="L6" s="48" t="s">
        <v>42</v>
      </c>
    </row>
    <row r="7" spans="2:17" x14ac:dyDescent="0.25">
      <c r="J7" s="9" t="s">
        <v>41</v>
      </c>
      <c r="K7" s="5">
        <v>0.01</v>
      </c>
      <c r="L7" s="48" t="s">
        <v>43</v>
      </c>
    </row>
    <row r="8" spans="2:17" x14ac:dyDescent="0.25">
      <c r="J8" s="9" t="s">
        <v>25</v>
      </c>
      <c r="K8" s="3">
        <v>151.25</v>
      </c>
    </row>
    <row r="9" spans="2:17" x14ac:dyDescent="0.25">
      <c r="J9" s="9" t="s">
        <v>26</v>
      </c>
      <c r="K9" s="3">
        <v>23</v>
      </c>
      <c r="Q9" s="10"/>
    </row>
    <row r="10" spans="2:17" x14ac:dyDescent="0.25">
      <c r="J10" s="9" t="s">
        <v>27</v>
      </c>
      <c r="K10" s="3">
        <v>91</v>
      </c>
    </row>
    <row r="11" spans="2:17" ht="21" x14ac:dyDescent="0.35">
      <c r="B11" s="7" t="s">
        <v>22</v>
      </c>
      <c r="J11" s="11" t="s">
        <v>29</v>
      </c>
      <c r="K11" s="12">
        <f>K10*D25</f>
        <v>1286.74</v>
      </c>
    </row>
    <row r="12" spans="2:17" ht="45" x14ac:dyDescent="0.25">
      <c r="B12" s="13"/>
      <c r="C12" s="14" t="s">
        <v>37</v>
      </c>
      <c r="D12" s="14" t="s">
        <v>38</v>
      </c>
      <c r="E12" s="14" t="s">
        <v>39</v>
      </c>
      <c r="F12" s="14" t="s">
        <v>35</v>
      </c>
      <c r="G12" s="15" t="s">
        <v>36</v>
      </c>
    </row>
    <row r="13" spans="2:17" x14ac:dyDescent="0.25">
      <c r="B13" s="16" t="s">
        <v>9</v>
      </c>
      <c r="C13" s="1">
        <v>27.47</v>
      </c>
      <c r="D13" s="1">
        <v>16</v>
      </c>
      <c r="E13" s="2">
        <v>0.65</v>
      </c>
      <c r="F13" s="17">
        <f>D13*E13</f>
        <v>10.4</v>
      </c>
      <c r="G13" s="17">
        <f>C13-F13</f>
        <v>17.07</v>
      </c>
    </row>
    <row r="14" spans="2:17" ht="21" x14ac:dyDescent="0.35">
      <c r="B14" s="16" t="s">
        <v>10</v>
      </c>
      <c r="C14" s="1">
        <v>25.88</v>
      </c>
      <c r="D14" s="1">
        <v>13.52</v>
      </c>
      <c r="E14" s="2">
        <v>0.65</v>
      </c>
      <c r="F14" s="17">
        <f t="shared" ref="F14:F25" si="0">D14*E14</f>
        <v>8.7880000000000003</v>
      </c>
      <c r="G14" s="17">
        <f t="shared" ref="G14:G23" si="1">C14-F14</f>
        <v>17.091999999999999</v>
      </c>
      <c r="J14" s="18" t="s">
        <v>7</v>
      </c>
      <c r="K14" s="19"/>
      <c r="L14" s="19"/>
      <c r="M14" s="19"/>
      <c r="N14" s="19"/>
      <c r="O14" s="19"/>
    </row>
    <row r="15" spans="2:17" ht="21" x14ac:dyDescent="0.25">
      <c r="B15" s="16" t="s">
        <v>11</v>
      </c>
      <c r="C15" s="1">
        <v>24.53</v>
      </c>
      <c r="D15" s="1">
        <v>13.52</v>
      </c>
      <c r="E15" s="2">
        <v>0.6</v>
      </c>
      <c r="F15" s="17">
        <f t="shared" si="0"/>
        <v>8.1120000000000001</v>
      </c>
      <c r="G15" s="17">
        <f t="shared" si="1"/>
        <v>16.417999999999999</v>
      </c>
      <c r="I15" s="19"/>
      <c r="J15" s="20"/>
      <c r="K15" s="57" t="s">
        <v>5</v>
      </c>
      <c r="L15" s="57" t="s">
        <v>6</v>
      </c>
      <c r="M15" s="57" t="s">
        <v>8</v>
      </c>
      <c r="N15" s="57" t="s">
        <v>44</v>
      </c>
      <c r="O15" s="58" t="str">
        <f>"$/Bill Cycle of "&amp;K10&amp;" days"</f>
        <v>$/Bill Cycle of 91 days</v>
      </c>
    </row>
    <row r="16" spans="2:17" x14ac:dyDescent="0.25">
      <c r="B16" s="16" t="s">
        <v>12</v>
      </c>
      <c r="C16" s="1">
        <v>21.41</v>
      </c>
      <c r="D16" s="1">
        <v>13.52</v>
      </c>
      <c r="E16" s="2">
        <v>0.5</v>
      </c>
      <c r="F16" s="17">
        <f t="shared" si="0"/>
        <v>6.76</v>
      </c>
      <c r="G16" s="17">
        <f t="shared" si="1"/>
        <v>14.65</v>
      </c>
      <c r="I16" s="19"/>
      <c r="J16" s="21" t="s">
        <v>32</v>
      </c>
      <c r="K16" s="22">
        <f>E27</f>
        <v>6.3629999999999995</v>
      </c>
      <c r="L16" s="23">
        <f>K5/100</f>
        <v>0.30536000000000002</v>
      </c>
      <c r="M16" s="24">
        <f>K16*L16</f>
        <v>1.94300568</v>
      </c>
      <c r="N16" s="52">
        <f>K16*$K$10</f>
        <v>579.0329999999999</v>
      </c>
      <c r="O16" s="25">
        <f>M16*$K$10</f>
        <v>176.81351688000001</v>
      </c>
    </row>
    <row r="17" spans="2:15" x14ac:dyDescent="0.25">
      <c r="B17" s="16" t="s">
        <v>13</v>
      </c>
      <c r="C17" s="1">
        <v>19.170000000000002</v>
      </c>
      <c r="D17" s="1">
        <v>13.52</v>
      </c>
      <c r="E17" s="2">
        <v>0.5</v>
      </c>
      <c r="F17" s="17">
        <f t="shared" si="0"/>
        <v>6.76</v>
      </c>
      <c r="G17" s="17">
        <f t="shared" si="1"/>
        <v>12.410000000000002</v>
      </c>
      <c r="I17" s="19"/>
      <c r="J17" s="26" t="s">
        <v>23</v>
      </c>
      <c r="K17" s="27">
        <f>F25</f>
        <v>7.777000000000001</v>
      </c>
      <c r="L17" s="23">
        <v>0</v>
      </c>
      <c r="M17" s="24">
        <f>K17*L17</f>
        <v>0</v>
      </c>
      <c r="N17" s="53">
        <f t="shared" ref="N17:N18" si="2">K17*$K$10</f>
        <v>707.70700000000011</v>
      </c>
      <c r="O17" s="25">
        <f>M17*$K$10</f>
        <v>0</v>
      </c>
    </row>
    <row r="18" spans="2:15" x14ac:dyDescent="0.25">
      <c r="B18" s="16" t="s">
        <v>14</v>
      </c>
      <c r="C18" s="1">
        <v>17.52</v>
      </c>
      <c r="D18" s="1">
        <v>13.52</v>
      </c>
      <c r="E18" s="2">
        <v>0.45</v>
      </c>
      <c r="F18" s="17">
        <f t="shared" si="0"/>
        <v>6.0839999999999996</v>
      </c>
      <c r="G18" s="17">
        <f t="shared" si="1"/>
        <v>11.436</v>
      </c>
      <c r="I18" s="19"/>
      <c r="J18" s="17" t="str">
        <f>IF(K18&lt;0,"Excess Solar Yield @ Feed In Tariff","Yield Deficit @ Grid Usage")</f>
        <v>Excess Solar Yield @ Feed In Tariff</v>
      </c>
      <c r="K18" s="49">
        <f>E29</f>
        <v>-15.773</v>
      </c>
      <c r="L18" s="50">
        <f>IF(K18&lt;0,K9/100,K5/100)</f>
        <v>0.23</v>
      </c>
      <c r="M18" s="24">
        <f>K18*L18</f>
        <v>-3.6277900000000001</v>
      </c>
      <c r="N18" s="54">
        <f t="shared" si="2"/>
        <v>-1435.3430000000001</v>
      </c>
      <c r="O18" s="25">
        <f>M18*$K$10</f>
        <v>-330.12889000000001</v>
      </c>
    </row>
    <row r="19" spans="2:15" x14ac:dyDescent="0.25">
      <c r="B19" s="16" t="s">
        <v>15</v>
      </c>
      <c r="C19" s="1">
        <v>17.93</v>
      </c>
      <c r="D19" s="1">
        <v>16</v>
      </c>
      <c r="E19" s="2">
        <v>0.45</v>
      </c>
      <c r="F19" s="17">
        <f t="shared" si="0"/>
        <v>7.2</v>
      </c>
      <c r="G19" s="17">
        <f t="shared" si="1"/>
        <v>10.73</v>
      </c>
      <c r="I19" s="19"/>
      <c r="J19" s="17" t="s">
        <v>31</v>
      </c>
      <c r="K19" s="28"/>
      <c r="L19" s="24">
        <f>K8/100</f>
        <v>1.5125</v>
      </c>
      <c r="M19" s="24">
        <f>L19</f>
        <v>1.5125</v>
      </c>
      <c r="N19" s="55"/>
      <c r="O19" s="25">
        <f>M19*$K$10</f>
        <v>137.63749999999999</v>
      </c>
    </row>
    <row r="20" spans="2:15" x14ac:dyDescent="0.25">
      <c r="B20" s="16" t="s">
        <v>16</v>
      </c>
      <c r="C20" s="1">
        <v>21.73</v>
      </c>
      <c r="D20" s="1">
        <v>16</v>
      </c>
      <c r="E20" s="2">
        <v>0.45</v>
      </c>
      <c r="F20" s="17">
        <f t="shared" si="0"/>
        <v>7.2</v>
      </c>
      <c r="G20" s="17">
        <f t="shared" si="1"/>
        <v>14.530000000000001</v>
      </c>
      <c r="I20" s="19"/>
      <c r="J20" s="17" t="s">
        <v>2</v>
      </c>
      <c r="K20" s="29"/>
      <c r="L20" s="29"/>
      <c r="M20" s="24">
        <f>IF(K7&lt;&gt;0,-(K16*K5/100+K8/100)*K7,-K16*K5/100*K6)</f>
        <v>-3.4555056799999997E-2</v>
      </c>
      <c r="N20" s="56"/>
      <c r="O20" s="25">
        <f>M20*$K$10</f>
        <v>-3.1445101687999997</v>
      </c>
    </row>
    <row r="21" spans="2:15" x14ac:dyDescent="0.25">
      <c r="B21" s="16" t="s">
        <v>17</v>
      </c>
      <c r="C21" s="1">
        <v>25.39</v>
      </c>
      <c r="D21" s="1">
        <v>13.52</v>
      </c>
      <c r="E21" s="2">
        <v>0.5</v>
      </c>
      <c r="F21" s="17">
        <f t="shared" si="0"/>
        <v>6.76</v>
      </c>
      <c r="G21" s="17">
        <f t="shared" si="1"/>
        <v>18.630000000000003</v>
      </c>
      <c r="I21" s="19"/>
      <c r="J21" s="30" t="s">
        <v>3</v>
      </c>
      <c r="K21" s="29"/>
      <c r="L21" s="29"/>
      <c r="M21" s="31">
        <f>SUM(M16:M20)</f>
        <v>-0.20683937680000014</v>
      </c>
      <c r="N21" s="56"/>
      <c r="O21" s="32">
        <f>SUM(O16:O20)</f>
        <v>-18.822383288800015</v>
      </c>
    </row>
    <row r="22" spans="2:15" x14ac:dyDescent="0.25">
      <c r="B22" s="16" t="s">
        <v>18</v>
      </c>
      <c r="C22" s="1">
        <v>26.67</v>
      </c>
      <c r="D22" s="1">
        <v>13.52</v>
      </c>
      <c r="E22" s="2">
        <v>0.55000000000000004</v>
      </c>
      <c r="F22" s="17">
        <f t="shared" si="0"/>
        <v>7.4359999999999999</v>
      </c>
      <c r="G22" s="17">
        <f t="shared" si="1"/>
        <v>19.234000000000002</v>
      </c>
      <c r="I22" s="19"/>
      <c r="J22" s="19"/>
      <c r="K22" s="19"/>
      <c r="L22" s="19"/>
      <c r="M22" s="19"/>
      <c r="N22" s="19"/>
      <c r="O22" s="19"/>
    </row>
    <row r="23" spans="2:15" x14ac:dyDescent="0.25">
      <c r="B23" s="16" t="s">
        <v>19</v>
      </c>
      <c r="C23" s="1">
        <v>27.67</v>
      </c>
      <c r="D23" s="1">
        <v>13.52</v>
      </c>
      <c r="E23" s="2">
        <v>0.6</v>
      </c>
      <c r="F23" s="17">
        <f t="shared" si="0"/>
        <v>8.1120000000000001</v>
      </c>
      <c r="G23" s="17">
        <f t="shared" si="1"/>
        <v>19.558</v>
      </c>
      <c r="I23" s="19"/>
    </row>
    <row r="24" spans="2:15" x14ac:dyDescent="0.25">
      <c r="B24" s="16" t="s">
        <v>20</v>
      </c>
      <c r="C24" s="1">
        <v>27.17</v>
      </c>
      <c r="D24" s="1">
        <v>13.52</v>
      </c>
      <c r="E24" s="2">
        <v>0.65</v>
      </c>
      <c r="F24" s="17">
        <f t="shared" si="0"/>
        <v>8.7880000000000003</v>
      </c>
      <c r="G24" s="17">
        <f>C24-F24</f>
        <v>18.382000000000001</v>
      </c>
    </row>
    <row r="25" spans="2:15" x14ac:dyDescent="0.25">
      <c r="B25" s="16" t="s">
        <v>21</v>
      </c>
      <c r="C25" s="33">
        <f>ROUND(AVERAGE(C13:C24),2)</f>
        <v>23.55</v>
      </c>
      <c r="D25" s="34">
        <f t="shared" ref="D25:G25" si="3">ROUND(AVERAGE(D13:D24),2)</f>
        <v>14.14</v>
      </c>
      <c r="E25" s="35">
        <f t="shared" si="3"/>
        <v>0.55000000000000004</v>
      </c>
      <c r="F25" s="36">
        <f t="shared" si="0"/>
        <v>7.777000000000001</v>
      </c>
      <c r="G25" s="34">
        <f t="shared" si="3"/>
        <v>15.85</v>
      </c>
    </row>
    <row r="26" spans="2:15" x14ac:dyDescent="0.25">
      <c r="L26" s="37" t="s">
        <v>24</v>
      </c>
      <c r="M26" s="38"/>
      <c r="N26" s="38"/>
    </row>
    <row r="27" spans="2:15" x14ac:dyDescent="0.25">
      <c r="D27" s="42" t="s">
        <v>34</v>
      </c>
      <c r="E27" s="43">
        <f>D25-F25</f>
        <v>6.3629999999999995</v>
      </c>
      <c r="F27" s="6" t="s">
        <v>5</v>
      </c>
      <c r="L27" s="39" t="s">
        <v>0</v>
      </c>
      <c r="M27" s="40"/>
      <c r="N27" s="41">
        <f>(K16*K10)*K5/100</f>
        <v>176.81351687999998</v>
      </c>
    </row>
    <row r="28" spans="2:15" x14ac:dyDescent="0.25">
      <c r="L28" s="39" t="s">
        <v>1</v>
      </c>
      <c r="M28" s="40"/>
      <c r="N28" s="41">
        <f>K10*K8/100</f>
        <v>137.63749999999999</v>
      </c>
    </row>
    <row r="29" spans="2:15" x14ac:dyDescent="0.25">
      <c r="D29" s="51" t="str">
        <f>IF(E29&lt;0,"Excess Solar Yield","Yield Deficit")</f>
        <v>Excess Solar Yield</v>
      </c>
      <c r="E29" s="44">
        <f>IF(F25-C25&lt;0,F25-C25,F25-C25)</f>
        <v>-15.773</v>
      </c>
      <c r="F29" s="6" t="s">
        <v>5</v>
      </c>
      <c r="L29" s="39" t="s">
        <v>2</v>
      </c>
      <c r="M29" s="40"/>
      <c r="N29" s="41">
        <f>IF(K7&lt;&gt;0,-(N27+N28)*K7,-N27*K6)</f>
        <v>-3.1445101688000001</v>
      </c>
    </row>
    <row r="30" spans="2:15" x14ac:dyDescent="0.25">
      <c r="L30" s="39" t="s">
        <v>4</v>
      </c>
      <c r="M30" s="40"/>
      <c r="N30" s="41">
        <f>M18*K10</f>
        <v>-330.12889000000001</v>
      </c>
    </row>
    <row r="31" spans="2:15" x14ac:dyDescent="0.25">
      <c r="L31" s="45" t="s">
        <v>3</v>
      </c>
      <c r="M31" s="46"/>
      <c r="N31" s="47">
        <f>SUM(N27:N30)</f>
        <v>-18.82238328880004</v>
      </c>
    </row>
    <row r="32" spans="2:15" x14ac:dyDescent="0.25">
      <c r="L32" s="45" t="s">
        <v>30</v>
      </c>
      <c r="M32" s="46"/>
      <c r="N32" s="41">
        <f>N31-O21</f>
        <v>0</v>
      </c>
    </row>
  </sheetData>
  <sheetProtection sheet="1" objects="1" scenarios="1"/>
  <phoneticPr fontId="5" type="noConversion"/>
  <conditionalFormatting sqref="L18:M18 O18">
    <cfRule type="expression" dxfId="2" priority="3">
      <formula>$K$18&lt;0</formula>
    </cfRule>
  </conditionalFormatting>
  <conditionalFormatting sqref="E29">
    <cfRule type="expression" dxfId="1" priority="1">
      <formula>$E$29&gt;0</formula>
    </cfRule>
    <cfRule type="expression" dxfId="0" priority="2">
      <formula>$E$29&lt;0</formula>
    </cfRule>
  </conditionalFormatting>
  <pageMargins left="0.24" right="0.27" top="0.31" bottom="0.48" header="0.17" footer="0.17"/>
  <pageSetup paperSize="9" scale="74" orientation="landscape" horizontalDpi="0" verticalDpi="0" r:id="rId1"/>
  <headerFooter>
    <oddFooter>&amp;L&amp;F&amp;C&amp;P of &amp;N&amp;R&amp;D &amp;T</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8D104CCAE267447A2492B3746967A44" ma:contentTypeVersion="11" ma:contentTypeDescription="Create a new document." ma:contentTypeScope="" ma:versionID="63c705a39be3a75e8c83de03d3a3254b">
  <xsd:schema xmlns:xsd="http://www.w3.org/2001/XMLSchema" xmlns:xs="http://www.w3.org/2001/XMLSchema" xmlns:p="http://schemas.microsoft.com/office/2006/metadata/properties" xmlns:ns3="a77933b5-4b39-4d7f-8a2c-75a2a1543e42" xmlns:ns4="85bfccf1-9951-46cd-8e01-998a94da1fc6" targetNamespace="http://schemas.microsoft.com/office/2006/metadata/properties" ma:root="true" ma:fieldsID="10705ca9b7889763d9f88e7af15eef76" ns3:_="" ns4:_="">
    <xsd:import namespace="a77933b5-4b39-4d7f-8a2c-75a2a1543e42"/>
    <xsd:import namespace="85bfccf1-9951-46cd-8e01-998a94da1fc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7933b5-4b39-4d7f-8a2c-75a2a1543e4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bfccf1-9951-46cd-8e01-998a94da1fc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1538D3-B485-41DC-B019-35FC3C4136C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F6476E0-E8B4-4593-8E50-6E7F1C7E3E14}">
  <ds:schemaRefs>
    <ds:schemaRef ds:uri="http://schemas.microsoft.com/sharepoint/v3/contenttype/forms"/>
  </ds:schemaRefs>
</ds:datastoreItem>
</file>

<file path=customXml/itemProps3.xml><?xml version="1.0" encoding="utf-8"?>
<ds:datastoreItem xmlns:ds="http://schemas.openxmlformats.org/officeDocument/2006/customXml" ds:itemID="{296A0ECB-8ACE-4F7D-9196-969A409453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7933b5-4b39-4d7f-8a2c-75a2a1543e42"/>
    <ds:schemaRef ds:uri="85bfccf1-9951-46cd-8e01-998a94da1f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theExcelFactor.com Solar 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John Hackwood</cp:lastModifiedBy>
  <cp:lastPrinted>2019-11-15T02:50:17Z</cp:lastPrinted>
  <dcterms:created xsi:type="dcterms:W3CDTF">2019-11-14T03:00:58Z</dcterms:created>
  <dcterms:modified xsi:type="dcterms:W3CDTF">2019-11-15T04:24:44Z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0x01010038D104CCAE267447A2492B3746967A44</vt:lpwstr>
  </property>
</Properties>
</file>